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116" windowHeight="9528" activeTab="1"/>
  </bookViews>
  <sheets>
    <sheet name="Couts" sheetId="4" r:id="rId1"/>
    <sheet name="Verger" sheetId="3" r:id="rId2"/>
  </sheets>
  <calcPr calcId="125725"/>
</workbook>
</file>

<file path=xl/calcChain.xml><?xml version="1.0" encoding="utf-8"?>
<calcChain xmlns="http://schemas.openxmlformats.org/spreadsheetml/2006/main">
  <c r="D2" i="3"/>
  <c r="G28"/>
  <c r="F31"/>
  <c r="E31"/>
  <c r="C31"/>
  <c r="B31"/>
  <c r="B10"/>
  <c r="B9"/>
  <c r="B6"/>
  <c r="B5"/>
  <c r="B4"/>
  <c r="B18"/>
  <c r="B15"/>
  <c r="B14"/>
  <c r="B17"/>
  <c r="B16"/>
  <c r="B13"/>
  <c r="B36" i="4" l="1"/>
  <c r="B26"/>
  <c r="B30" i="3"/>
  <c r="B29"/>
  <c r="D10"/>
  <c r="E10" s="1"/>
  <c r="D9"/>
  <c r="D6"/>
  <c r="D5"/>
  <c r="E5" s="1"/>
  <c r="D4"/>
  <c r="G40"/>
  <c r="G39"/>
  <c r="E37"/>
  <c r="C37"/>
  <c r="F37" s="1"/>
  <c r="E34"/>
  <c r="C34"/>
  <c r="F34" s="1"/>
  <c r="G33" s="1"/>
  <c r="E26"/>
  <c r="C26"/>
  <c r="F26" s="1"/>
  <c r="G24" s="1"/>
  <c r="E18"/>
  <c r="C18"/>
  <c r="F18" s="1"/>
  <c r="C17"/>
  <c r="C16"/>
  <c r="C15"/>
  <c r="C14"/>
  <c r="C13"/>
  <c r="C10"/>
  <c r="C9"/>
  <c r="E6"/>
  <c r="C6"/>
  <c r="C5"/>
  <c r="C4"/>
  <c r="E4" l="1"/>
  <c r="D3"/>
  <c r="D14" s="1"/>
  <c r="E9"/>
  <c r="D8"/>
  <c r="D15" s="1"/>
  <c r="D17"/>
  <c r="E17" s="1"/>
  <c r="D13"/>
  <c r="E13" s="1"/>
  <c r="C30"/>
  <c r="D29"/>
  <c r="E29" s="1"/>
  <c r="C29"/>
  <c r="D30"/>
  <c r="E30" s="1"/>
  <c r="F6"/>
  <c r="F5"/>
  <c r="F4"/>
  <c r="E14"/>
  <c r="F15"/>
  <c r="F14"/>
  <c r="F9"/>
  <c r="F10"/>
  <c r="E15"/>
  <c r="F17" l="1"/>
  <c r="F13"/>
  <c r="F29"/>
  <c r="F30"/>
  <c r="G3"/>
  <c r="G8"/>
  <c r="D16"/>
  <c r="E16" l="1"/>
  <c r="F16"/>
  <c r="G12" l="1"/>
  <c r="G43" s="1"/>
</calcChain>
</file>

<file path=xl/sharedStrings.xml><?xml version="1.0" encoding="utf-8"?>
<sst xmlns="http://schemas.openxmlformats.org/spreadsheetml/2006/main" count="79" uniqueCount="68">
  <si>
    <t>HT</t>
  </si>
  <si>
    <t>Pommiers</t>
  </si>
  <si>
    <t>Poiriers</t>
  </si>
  <si>
    <t>Pruniers</t>
  </si>
  <si>
    <t>prix TTC</t>
  </si>
  <si>
    <t>nombre</t>
  </si>
  <si>
    <t>BT</t>
  </si>
  <si>
    <t>Protection gibier HT</t>
  </si>
  <si>
    <t>Protection gibier BT</t>
  </si>
  <si>
    <t>Tuteurs</t>
  </si>
  <si>
    <t>prix HTVA</t>
  </si>
  <si>
    <t>Pommiers HT par rang</t>
  </si>
  <si>
    <t>Poiriers HT par rang</t>
  </si>
  <si>
    <t>Pruniers HT par rang</t>
  </si>
  <si>
    <t>TVA1</t>
  </si>
  <si>
    <t>TVA2</t>
  </si>
  <si>
    <t>Total TTC</t>
  </si>
  <si>
    <t>Total HTVA</t>
  </si>
  <si>
    <t>Pommiers BT par rang</t>
  </si>
  <si>
    <t>nombre de rangs HT</t>
  </si>
  <si>
    <t>Nombre de rangs BT Pommiers</t>
  </si>
  <si>
    <t>Nombre de rangs BT Poiriers</t>
  </si>
  <si>
    <t>Poiriers BT par rang</t>
  </si>
  <si>
    <t>Grands totaux TTC</t>
  </si>
  <si>
    <t>Grillage protection &lt;&gt; campagnols</t>
  </si>
  <si>
    <t>Frais de transport</t>
  </si>
  <si>
    <t>Pelleteuse</t>
  </si>
  <si>
    <t>Arbres</t>
  </si>
  <si>
    <t>Protections gibier</t>
  </si>
  <si>
    <t xml:space="preserve">creusement trous </t>
  </si>
  <si>
    <t>Carburant</t>
  </si>
  <si>
    <t>Liens Arbres / Tuteur</t>
  </si>
  <si>
    <t>Petit matériel</t>
  </si>
  <si>
    <t>Arbres (TVA à 6%)</t>
  </si>
  <si>
    <t>Protections (TVA à 21%)</t>
  </si>
  <si>
    <t>Frais de plantation et placement</t>
  </si>
  <si>
    <t>Nombre HT plantés / jour</t>
  </si>
  <si>
    <t>Nombre BT plantés / jour</t>
  </si>
  <si>
    <t>Coût horaire ouvrier agricole</t>
  </si>
  <si>
    <t>HT par jour</t>
  </si>
  <si>
    <t>BT par jour</t>
  </si>
  <si>
    <t>Nombre heures / jour</t>
  </si>
  <si>
    <t>Nombre arbres / rouleau</t>
  </si>
  <si>
    <t>Réserve rouleau</t>
  </si>
  <si>
    <t>TOTAL TTC</t>
  </si>
  <si>
    <t>location pelleteuse (2 jours)</t>
  </si>
  <si>
    <t>location tarrière moteur</t>
  </si>
  <si>
    <t>Longueur rouleau lien (m)</t>
  </si>
  <si>
    <t>Longueur lien / arbre (m)</t>
  </si>
  <si>
    <t>Longueur rouleau grillage (m)</t>
  </si>
  <si>
    <t>Longueur grillage / arbre (m)</t>
  </si>
  <si>
    <t>Protection Campagnol</t>
  </si>
  <si>
    <t>Coût unitaire rouleau HTVA</t>
  </si>
  <si>
    <t>Protection Chevreuil</t>
  </si>
  <si>
    <t>Protection gibier HT HTVA</t>
  </si>
  <si>
    <t>Protection gibier BT HTVA</t>
  </si>
  <si>
    <t>Schéma plantation</t>
  </si>
  <si>
    <t xml:space="preserve">Pruniers </t>
  </si>
  <si>
    <t>Arbres HT prix HTVA</t>
  </si>
  <si>
    <t>Arbres BT prix HTVA</t>
  </si>
  <si>
    <t>Prix unitaire tuteur HTVA</t>
  </si>
  <si>
    <t>Prix unitaire rouleau lien HTVA</t>
  </si>
  <si>
    <t>Main d'œuvre</t>
  </si>
  <si>
    <t>Palissage BT</t>
  </si>
  <si>
    <t>Matériel</t>
  </si>
  <si>
    <t>Location Tarière moteur/jour</t>
  </si>
  <si>
    <t>Main d'œuvre usage tarière par jour</t>
  </si>
  <si>
    <t>creusement trous - 2 j contrat bénévole</t>
  </si>
</sst>
</file>

<file path=xl/styles.xml><?xml version="1.0" encoding="utf-8"?>
<styleSheet xmlns="http://schemas.openxmlformats.org/spreadsheetml/2006/main">
  <numFmts count="1">
    <numFmt numFmtId="170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ont="1"/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1" xfId="0" applyFont="1" applyBorder="1"/>
    <xf numFmtId="0" fontId="2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B38" sqref="A1:B38"/>
    </sheetView>
  </sheetViews>
  <sheetFormatPr baseColWidth="10" defaultRowHeight="14.4"/>
  <cols>
    <col min="1" max="1" width="26.77734375" bestFit="1" customWidth="1"/>
    <col min="2" max="2" width="9.5546875" style="1" customWidth="1"/>
  </cols>
  <sheetData>
    <row r="1" spans="1:2">
      <c r="A1" s="2" t="s">
        <v>56</v>
      </c>
    </row>
    <row r="2" spans="1:2">
      <c r="A2" t="s">
        <v>19</v>
      </c>
      <c r="B2" s="1">
        <v>14</v>
      </c>
    </row>
    <row r="3" spans="1:2">
      <c r="A3" t="s">
        <v>20</v>
      </c>
      <c r="B3" s="1">
        <v>7</v>
      </c>
    </row>
    <row r="4" spans="1:2">
      <c r="A4" t="s">
        <v>21</v>
      </c>
      <c r="B4" s="1">
        <v>7</v>
      </c>
    </row>
    <row r="5" spans="1:2">
      <c r="A5" t="s">
        <v>11</v>
      </c>
      <c r="B5" s="1">
        <v>2</v>
      </c>
    </row>
    <row r="6" spans="1:2">
      <c r="A6" t="s">
        <v>12</v>
      </c>
      <c r="B6" s="1">
        <v>2</v>
      </c>
    </row>
    <row r="7" spans="1:2">
      <c r="A7" t="s">
        <v>13</v>
      </c>
      <c r="B7" s="1">
        <v>3</v>
      </c>
    </row>
    <row r="8" spans="1:2">
      <c r="A8" t="s">
        <v>18</v>
      </c>
      <c r="B8" s="1">
        <v>12</v>
      </c>
    </row>
    <row r="9" spans="1:2">
      <c r="A9" t="s">
        <v>22</v>
      </c>
      <c r="B9" s="1">
        <v>12</v>
      </c>
    </row>
    <row r="10" spans="1:2">
      <c r="A10" s="2" t="s">
        <v>58</v>
      </c>
    </row>
    <row r="11" spans="1:2">
      <c r="A11" t="s">
        <v>1</v>
      </c>
      <c r="B11" s="1">
        <v>15.5</v>
      </c>
    </row>
    <row r="12" spans="1:2">
      <c r="A12" t="s">
        <v>2</v>
      </c>
      <c r="B12" s="1">
        <v>16.5</v>
      </c>
    </row>
    <row r="13" spans="1:2">
      <c r="A13" t="s">
        <v>57</v>
      </c>
      <c r="B13" s="1">
        <v>15.5</v>
      </c>
    </row>
    <row r="14" spans="1:2">
      <c r="A14" s="2" t="s">
        <v>59</v>
      </c>
    </row>
    <row r="15" spans="1:2">
      <c r="A15" s="7" t="s">
        <v>1</v>
      </c>
      <c r="B15" s="1">
        <v>7</v>
      </c>
    </row>
    <row r="16" spans="1:2">
      <c r="A16" s="7" t="s">
        <v>2</v>
      </c>
      <c r="B16" s="1">
        <v>8</v>
      </c>
    </row>
    <row r="17" spans="1:2">
      <c r="A17" s="2" t="s">
        <v>62</v>
      </c>
    </row>
    <row r="18" spans="1:2">
      <c r="A18" t="s">
        <v>36</v>
      </c>
      <c r="B18" s="1">
        <v>10</v>
      </c>
    </row>
    <row r="19" spans="1:2">
      <c r="A19" t="s">
        <v>37</v>
      </c>
      <c r="B19" s="1">
        <v>20</v>
      </c>
    </row>
    <row r="20" spans="1:2">
      <c r="A20" t="s">
        <v>38</v>
      </c>
      <c r="B20" s="1">
        <v>10</v>
      </c>
    </row>
    <row r="21" spans="1:2">
      <c r="A21" t="s">
        <v>41</v>
      </c>
      <c r="B21" s="1">
        <v>8</v>
      </c>
    </row>
    <row r="22" spans="1:2">
      <c r="A22" s="2" t="s">
        <v>51</v>
      </c>
    </row>
    <row r="23" spans="1:2">
      <c r="A23" t="s">
        <v>52</v>
      </c>
      <c r="B23" s="4">
        <v>121.58</v>
      </c>
    </row>
    <row r="24" spans="1:2">
      <c r="A24" t="s">
        <v>49</v>
      </c>
      <c r="B24" s="1">
        <v>50</v>
      </c>
    </row>
    <row r="25" spans="1:2">
      <c r="A25" t="s">
        <v>50</v>
      </c>
      <c r="B25" s="1">
        <v>3.5</v>
      </c>
    </row>
    <row r="26" spans="1:2">
      <c r="A26" t="s">
        <v>42</v>
      </c>
      <c r="B26" s="9">
        <f>B24/B25</f>
        <v>14.285714285714286</v>
      </c>
    </row>
    <row r="27" spans="1:2">
      <c r="A27" t="s">
        <v>43</v>
      </c>
      <c r="B27" s="1">
        <v>2</v>
      </c>
    </row>
    <row r="28" spans="1:2">
      <c r="A28" s="2" t="s">
        <v>53</v>
      </c>
    </row>
    <row r="29" spans="1:2">
      <c r="A29" t="s">
        <v>54</v>
      </c>
      <c r="B29" s="4">
        <v>1.56</v>
      </c>
    </row>
    <row r="30" spans="1:2">
      <c r="A30" t="s">
        <v>55</v>
      </c>
      <c r="B30" s="4">
        <v>0.96350000000000002</v>
      </c>
    </row>
    <row r="31" spans="1:2">
      <c r="A31" s="2" t="s">
        <v>9</v>
      </c>
    </row>
    <row r="32" spans="1:2">
      <c r="A32" t="s">
        <v>60</v>
      </c>
      <c r="B32" s="4">
        <v>6.95</v>
      </c>
    </row>
    <row r="33" spans="1:2">
      <c r="A33" t="s">
        <v>61</v>
      </c>
      <c r="B33" s="4">
        <v>13.81</v>
      </c>
    </row>
    <row r="34" spans="1:2">
      <c r="A34" t="s">
        <v>47</v>
      </c>
      <c r="B34" s="1">
        <v>25</v>
      </c>
    </row>
    <row r="35" spans="1:2">
      <c r="A35" t="s">
        <v>48</v>
      </c>
      <c r="B35" s="1">
        <v>0.75</v>
      </c>
    </row>
    <row r="36" spans="1:2">
      <c r="A36" t="s">
        <v>42</v>
      </c>
      <c r="B36" s="9">
        <f>B34/B35</f>
        <v>33.333333333333336</v>
      </c>
    </row>
    <row r="37" spans="1:2">
      <c r="A37" t="s">
        <v>43</v>
      </c>
      <c r="B37" s="1">
        <v>1</v>
      </c>
    </row>
    <row r="38" spans="1:2">
      <c r="A38" t="s">
        <v>65</v>
      </c>
      <c r="B38" s="1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A25" sqref="A25"/>
    </sheetView>
  </sheetViews>
  <sheetFormatPr baseColWidth="10" defaultRowHeight="14.4"/>
  <cols>
    <col min="1" max="1" width="34" bestFit="1" customWidth="1"/>
    <col min="2" max="3" width="11.5546875" style="1"/>
    <col min="4" max="4" width="12.44140625" style="1" bestFit="1" customWidth="1"/>
    <col min="5" max="6" width="11.5546875" style="1"/>
    <col min="7" max="7" width="16.109375" style="1" bestFit="1" customWidth="1"/>
  </cols>
  <sheetData>
    <row r="1" spans="1:7">
      <c r="A1" s="2" t="s">
        <v>33</v>
      </c>
      <c r="B1" s="3" t="s">
        <v>10</v>
      </c>
      <c r="C1" s="3" t="s">
        <v>4</v>
      </c>
      <c r="D1" s="3" t="s">
        <v>5</v>
      </c>
      <c r="E1" s="3" t="s">
        <v>17</v>
      </c>
      <c r="F1" s="3" t="s">
        <v>16</v>
      </c>
      <c r="G1" s="3" t="s">
        <v>23</v>
      </c>
    </row>
    <row r="2" spans="1:7" ht="15" thickBot="1">
      <c r="A2" s="2"/>
      <c r="B2" s="3"/>
      <c r="C2" s="3"/>
      <c r="D2" s="3">
        <f>SUM(D3,D8)</f>
        <v>266</v>
      </c>
      <c r="E2" s="3"/>
      <c r="F2" s="3"/>
      <c r="G2" s="3"/>
    </row>
    <row r="3" spans="1:7" ht="15" thickBot="1">
      <c r="A3" s="15" t="s">
        <v>0</v>
      </c>
      <c r="B3" s="11"/>
      <c r="C3" s="11"/>
      <c r="D3" s="23">
        <f>SUM(D4:D7)</f>
        <v>98</v>
      </c>
      <c r="E3" s="11"/>
      <c r="F3" s="11"/>
      <c r="G3" s="12">
        <f>SUM(F4:F6)</f>
        <v>1639.82</v>
      </c>
    </row>
    <row r="4" spans="1:7">
      <c r="A4" t="s">
        <v>1</v>
      </c>
      <c r="B4" s="1">
        <f>Couts!B11</f>
        <v>15.5</v>
      </c>
      <c r="C4" s="1">
        <f>B4*(1+$B$45)</f>
        <v>16.43</v>
      </c>
      <c r="D4" s="1">
        <f>Couts!B2*Couts!B5</f>
        <v>28</v>
      </c>
      <c r="E4" s="1">
        <f>B4*D4</f>
        <v>434</v>
      </c>
      <c r="F4" s="1">
        <f>C4*D4</f>
        <v>460.03999999999996</v>
      </c>
    </row>
    <row r="5" spans="1:7">
      <c r="A5" t="s">
        <v>2</v>
      </c>
      <c r="B5" s="1">
        <f>Couts!B12</f>
        <v>16.5</v>
      </c>
      <c r="C5" s="1">
        <f>B5*(1+$B$45)</f>
        <v>17.490000000000002</v>
      </c>
      <c r="D5" s="1">
        <f>Couts!B2*Couts!B6</f>
        <v>28</v>
      </c>
      <c r="E5" s="1">
        <f>B5*D5</f>
        <v>462</v>
      </c>
      <c r="F5" s="1">
        <f>C5*D5</f>
        <v>489.72</v>
      </c>
    </row>
    <row r="6" spans="1:7">
      <c r="A6" t="s">
        <v>3</v>
      </c>
      <c r="B6" s="1">
        <f>Couts!B13</f>
        <v>15.5</v>
      </c>
      <c r="C6" s="1">
        <f>B6*(1+$B$45)</f>
        <v>16.43</v>
      </c>
      <c r="D6" s="1">
        <f>Couts!B2*Couts!B7</f>
        <v>42</v>
      </c>
      <c r="E6" s="1">
        <f>B6*D6</f>
        <v>651</v>
      </c>
      <c r="F6" s="1">
        <f>C6*D6</f>
        <v>690.06</v>
      </c>
    </row>
    <row r="7" spans="1:7" ht="15" thickBot="1">
      <c r="D7" s="3"/>
    </row>
    <row r="8" spans="1:7" ht="15" thickBot="1">
      <c r="A8" s="15" t="s">
        <v>6</v>
      </c>
      <c r="B8" s="11"/>
      <c r="C8" s="11"/>
      <c r="D8" s="23">
        <f>SUM(D9:D11)</f>
        <v>168</v>
      </c>
      <c r="E8" s="11"/>
      <c r="F8" s="11"/>
      <c r="G8" s="12">
        <f>SUM(F9:F10)</f>
        <v>1335.6</v>
      </c>
    </row>
    <row r="9" spans="1:7">
      <c r="A9" t="s">
        <v>1</v>
      </c>
      <c r="B9" s="1">
        <f>Couts!B15</f>
        <v>7</v>
      </c>
      <c r="C9" s="1">
        <f>B9*(1+$B$45)</f>
        <v>7.42</v>
      </c>
      <c r="D9" s="1">
        <f>Couts!B3*Couts!B8</f>
        <v>84</v>
      </c>
      <c r="E9" s="1">
        <f>B9*D9</f>
        <v>588</v>
      </c>
      <c r="F9" s="1">
        <f>D9*C9</f>
        <v>623.28</v>
      </c>
    </row>
    <row r="10" spans="1:7">
      <c r="A10" t="s">
        <v>2</v>
      </c>
      <c r="B10" s="1">
        <f>Couts!B16</f>
        <v>8</v>
      </c>
      <c r="C10" s="1">
        <f>B10*(1+$B$45)</f>
        <v>8.48</v>
      </c>
      <c r="D10" s="1">
        <f>Couts!B4*Couts!B9</f>
        <v>84</v>
      </c>
      <c r="E10" s="1">
        <f>B10*D10</f>
        <v>672</v>
      </c>
      <c r="F10" s="1">
        <f>D10*C10</f>
        <v>712.32</v>
      </c>
    </row>
    <row r="11" spans="1:7" ht="15" thickBot="1">
      <c r="D11" s="3"/>
    </row>
    <row r="12" spans="1:7" ht="15" thickBot="1">
      <c r="A12" s="10" t="s">
        <v>34</v>
      </c>
      <c r="B12" s="11"/>
      <c r="C12" s="11"/>
      <c r="D12" s="11"/>
      <c r="E12" s="11"/>
      <c r="F12" s="11"/>
      <c r="G12" s="14">
        <f>SUM(F13:F18)</f>
        <v>6198.1323055887042</v>
      </c>
    </row>
    <row r="13" spans="1:7">
      <c r="A13" t="s">
        <v>24</v>
      </c>
      <c r="B13" s="4">
        <f>Couts!B23</f>
        <v>121.58</v>
      </c>
      <c r="C13" s="4">
        <f>B13*(1+$B$46)</f>
        <v>147.11179999999999</v>
      </c>
      <c r="D13" s="9">
        <f>(SUM(D4:D6,D9:D10)/Verger!B17)+Couts!B27</f>
        <v>21.261404779145547</v>
      </c>
      <c r="E13" s="4">
        <f t="shared" ref="E13:E18" si="0">B13*D13</f>
        <v>2584.9615930485156</v>
      </c>
      <c r="F13" s="4">
        <f>C13*D13</f>
        <v>3127.8035275887037</v>
      </c>
    </row>
    <row r="14" spans="1:7">
      <c r="A14" t="s">
        <v>7</v>
      </c>
      <c r="B14" s="4">
        <f>Couts!B29</f>
        <v>1.56</v>
      </c>
      <c r="C14" s="4">
        <f>B14*(1+$B$46)</f>
        <v>1.8875999999999999</v>
      </c>
      <c r="D14" s="9">
        <f>D3</f>
        <v>98</v>
      </c>
      <c r="E14" s="4">
        <f t="shared" si="0"/>
        <v>152.88</v>
      </c>
      <c r="F14" s="4">
        <f>C14*D14</f>
        <v>184.98480000000001</v>
      </c>
    </row>
    <row r="15" spans="1:7">
      <c r="A15" t="s">
        <v>8</v>
      </c>
      <c r="B15" s="4">
        <f>Couts!B30</f>
        <v>0.96350000000000002</v>
      </c>
      <c r="C15" s="4">
        <f>B15*(1+$B$46)</f>
        <v>1.165835</v>
      </c>
      <c r="D15" s="9">
        <f>D8</f>
        <v>168</v>
      </c>
      <c r="E15" s="4">
        <f t="shared" si="0"/>
        <v>161.86799999999999</v>
      </c>
      <c r="F15" s="4">
        <f t="shared" ref="F15:F18" si="1">C15*D15</f>
        <v>195.86027999999999</v>
      </c>
    </row>
    <row r="16" spans="1:7">
      <c r="A16" t="s">
        <v>9</v>
      </c>
      <c r="B16" s="4">
        <f>Couts!B32</f>
        <v>6.95</v>
      </c>
      <c r="C16" s="4">
        <f>B16*(1+$B$46)</f>
        <v>8.4094999999999995</v>
      </c>
      <c r="D16" s="1">
        <f>SUM(D14:D15)</f>
        <v>266</v>
      </c>
      <c r="E16" s="4">
        <f t="shared" si="0"/>
        <v>1848.7</v>
      </c>
      <c r="F16" s="4">
        <f t="shared" si="1"/>
        <v>2236.9269999999997</v>
      </c>
    </row>
    <row r="17" spans="1:7">
      <c r="A17" t="s">
        <v>31</v>
      </c>
      <c r="B17" s="4">
        <f>Couts!B33</f>
        <v>13.81</v>
      </c>
      <c r="C17" s="4">
        <f>B17*(1+$B$46)</f>
        <v>16.710100000000001</v>
      </c>
      <c r="D17" s="9">
        <f>(SUM(D4:D6,D9:D10)/Couts!B36)+Couts!B37</f>
        <v>8.98</v>
      </c>
      <c r="E17" s="4">
        <f t="shared" si="0"/>
        <v>124.0138</v>
      </c>
      <c r="F17" s="4">
        <f t="shared" si="1"/>
        <v>150.05669800000001</v>
      </c>
    </row>
    <row r="18" spans="1:7">
      <c r="A18" t="s">
        <v>46</v>
      </c>
      <c r="B18" s="4">
        <f>Couts!B38</f>
        <v>50</v>
      </c>
      <c r="C18" s="4">
        <f>B18*(1+$B$46)</f>
        <v>60.5</v>
      </c>
      <c r="D18" s="1">
        <v>5</v>
      </c>
      <c r="E18" s="4">
        <f t="shared" si="0"/>
        <v>250</v>
      </c>
      <c r="F18" s="4">
        <f t="shared" si="1"/>
        <v>302.5</v>
      </c>
    </row>
    <row r="19" spans="1:7" ht="15" thickBot="1">
      <c r="B19" s="4"/>
      <c r="C19" s="4"/>
      <c r="E19" s="4"/>
      <c r="F19" s="4"/>
    </row>
    <row r="20" spans="1:7" ht="15" thickBot="1">
      <c r="A20" s="10" t="s">
        <v>63</v>
      </c>
      <c r="B20" s="13"/>
      <c r="C20" s="13"/>
      <c r="D20" s="11"/>
      <c r="E20" s="13"/>
      <c r="F20" s="13"/>
      <c r="G20" s="12"/>
    </row>
    <row r="21" spans="1:7">
      <c r="A21" t="s">
        <v>64</v>
      </c>
      <c r="B21" s="4"/>
      <c r="C21" s="4"/>
      <c r="E21" s="4"/>
      <c r="F21" s="4"/>
    </row>
    <row r="22" spans="1:7">
      <c r="A22" t="s">
        <v>62</v>
      </c>
    </row>
    <row r="23" spans="1:7" ht="15" thickBot="1"/>
    <row r="24" spans="1:7" ht="15" thickBot="1">
      <c r="A24" s="10" t="s">
        <v>29</v>
      </c>
      <c r="B24" s="11"/>
      <c r="C24" s="11"/>
      <c r="D24" s="11"/>
      <c r="E24" s="11"/>
      <c r="F24" s="11"/>
      <c r="G24" s="12">
        <f>SUM(F25:F26)</f>
        <v>611.4</v>
      </c>
    </row>
    <row r="25" spans="1:7">
      <c r="A25" t="s">
        <v>67</v>
      </c>
      <c r="C25" s="1">
        <v>100</v>
      </c>
      <c r="D25" s="1">
        <v>2</v>
      </c>
      <c r="F25" s="1">
        <v>200</v>
      </c>
    </row>
    <row r="26" spans="1:7">
      <c r="A26" t="s">
        <v>45</v>
      </c>
      <c r="B26" s="1">
        <v>170</v>
      </c>
      <c r="C26" s="4">
        <f>B26*(1+$B$46)</f>
        <v>205.7</v>
      </c>
      <c r="D26" s="1">
        <v>2</v>
      </c>
      <c r="E26" s="1">
        <f>B26*D26</f>
        <v>340</v>
      </c>
      <c r="F26" s="1">
        <f t="shared" ref="F26" si="2">C26*D26</f>
        <v>411.4</v>
      </c>
    </row>
    <row r="27" spans="1:7" ht="15" thickBot="1">
      <c r="C27" s="4"/>
    </row>
    <row r="28" spans="1:7" ht="15" thickBot="1">
      <c r="A28" s="10" t="s">
        <v>35</v>
      </c>
      <c r="B28" s="11"/>
      <c r="C28" s="13"/>
      <c r="D28" s="11"/>
      <c r="E28" s="11"/>
      <c r="F28" s="11"/>
      <c r="G28" s="12">
        <f>SUM(F29:F31)</f>
        <v>2148.96</v>
      </c>
    </row>
    <row r="29" spans="1:7">
      <c r="A29" t="s">
        <v>39</v>
      </c>
      <c r="B29" s="1">
        <f>Couts!B20*Couts!B21</f>
        <v>80</v>
      </c>
      <c r="C29" s="4">
        <f>B29*(1+B46)</f>
        <v>96.8</v>
      </c>
      <c r="D29" s="8">
        <f>SUM(D4:D6)/Couts!B18</f>
        <v>9.8000000000000007</v>
      </c>
      <c r="E29" s="1">
        <f>B29*D29</f>
        <v>784</v>
      </c>
      <c r="F29" s="1">
        <f>C29*D29</f>
        <v>948.64</v>
      </c>
    </row>
    <row r="30" spans="1:7">
      <c r="A30" t="s">
        <v>40</v>
      </c>
      <c r="B30" s="1">
        <f>Couts!B20*Couts!B21</f>
        <v>80</v>
      </c>
      <c r="C30" s="4">
        <f>B30*(1+B46)</f>
        <v>96.8</v>
      </c>
      <c r="D30" s="1">
        <f>SUM(D9:D10)/Couts!B19</f>
        <v>8.4</v>
      </c>
      <c r="E30" s="1">
        <f>B30*D30</f>
        <v>672</v>
      </c>
      <c r="F30" s="1">
        <f>C30*D30</f>
        <v>813.12</v>
      </c>
    </row>
    <row r="31" spans="1:7">
      <c r="A31" t="s">
        <v>66</v>
      </c>
      <c r="B31" s="1">
        <f>Couts!B20*Couts!B21</f>
        <v>80</v>
      </c>
      <c r="C31" s="4">
        <f>B31*(1+B46)</f>
        <v>96.8</v>
      </c>
      <c r="D31" s="1">
        <v>4</v>
      </c>
      <c r="E31" s="1">
        <f>B31*D31</f>
        <v>320</v>
      </c>
      <c r="F31" s="1">
        <f>C31*D31</f>
        <v>387.2</v>
      </c>
    </row>
    <row r="32" spans="1:7" ht="15" thickBot="1"/>
    <row r="33" spans="1:7" ht="15" thickBot="1">
      <c r="A33" s="10" t="s">
        <v>25</v>
      </c>
      <c r="B33" s="11"/>
      <c r="C33" s="11"/>
      <c r="D33" s="11"/>
      <c r="E33" s="11"/>
      <c r="F33" s="11"/>
      <c r="G33" s="12">
        <f>SUM(F34:F37)</f>
        <v>290.39999999999998</v>
      </c>
    </row>
    <row r="34" spans="1:7">
      <c r="A34" t="s">
        <v>26</v>
      </c>
      <c r="B34" s="1">
        <v>60</v>
      </c>
      <c r="C34" s="4">
        <f>B34*(1+$B$46)</f>
        <v>72.599999999999994</v>
      </c>
      <c r="D34" s="1">
        <v>2</v>
      </c>
      <c r="E34" s="1">
        <f>B34*D34</f>
        <v>120</v>
      </c>
      <c r="F34" s="1">
        <f t="shared" ref="F34" si="3">C34*D34</f>
        <v>145.19999999999999</v>
      </c>
    </row>
    <row r="35" spans="1:7">
      <c r="A35" t="s">
        <v>27</v>
      </c>
      <c r="B35" s="1">
        <v>0</v>
      </c>
    </row>
    <row r="36" spans="1:7">
      <c r="A36" t="s">
        <v>28</v>
      </c>
      <c r="B36" s="1">
        <v>0</v>
      </c>
    </row>
    <row r="37" spans="1:7">
      <c r="A37" t="s">
        <v>9</v>
      </c>
      <c r="B37" s="1">
        <v>60</v>
      </c>
      <c r="C37" s="4">
        <f>B37*(1+$B$46)</f>
        <v>72.599999999999994</v>
      </c>
      <c r="D37" s="1">
        <v>2</v>
      </c>
      <c r="E37" s="1">
        <f>B37*D37</f>
        <v>120</v>
      </c>
      <c r="F37" s="1">
        <f t="shared" ref="F37" si="4">C37*D37</f>
        <v>145.19999999999999</v>
      </c>
    </row>
    <row r="38" spans="1:7" ht="15" thickBot="1"/>
    <row r="39" spans="1:7">
      <c r="A39" s="16" t="s">
        <v>30</v>
      </c>
      <c r="B39" s="17"/>
      <c r="C39" s="17"/>
      <c r="D39" s="17"/>
      <c r="E39" s="17"/>
      <c r="F39" s="17">
        <v>50</v>
      </c>
      <c r="G39" s="18">
        <f>F39</f>
        <v>50</v>
      </c>
    </row>
    <row r="40" spans="1:7" ht="15" thickBot="1">
      <c r="A40" s="19" t="s">
        <v>32</v>
      </c>
      <c r="B40" s="20"/>
      <c r="C40" s="20"/>
      <c r="D40" s="20"/>
      <c r="E40" s="20"/>
      <c r="F40" s="20">
        <v>75</v>
      </c>
      <c r="G40" s="21">
        <f>F40</f>
        <v>75</v>
      </c>
    </row>
    <row r="41" spans="1:7">
      <c r="A41" s="2"/>
    </row>
    <row r="42" spans="1:7">
      <c r="A42" s="2"/>
    </row>
    <row r="43" spans="1:7">
      <c r="F43" s="22" t="s">
        <v>44</v>
      </c>
      <c r="G43" s="5">
        <f>SUM(G3:G40)</f>
        <v>12349.312305588703</v>
      </c>
    </row>
    <row r="45" spans="1:7">
      <c r="A45" t="s">
        <v>14</v>
      </c>
      <c r="B45" s="6">
        <v>0.06</v>
      </c>
    </row>
    <row r="46" spans="1:7">
      <c r="A46" t="s">
        <v>15</v>
      </c>
      <c r="B46" s="6">
        <v>0.21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Couts</vt:lpstr>
      <vt:lpstr>Verger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</dc:creator>
  <cp:lastModifiedBy>jean-marc</cp:lastModifiedBy>
  <dcterms:created xsi:type="dcterms:W3CDTF">2017-01-17T04:41:16Z</dcterms:created>
  <dcterms:modified xsi:type="dcterms:W3CDTF">2017-02-20T08:04:42Z</dcterms:modified>
</cp:coreProperties>
</file>